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агальне" sheetId="1" r:id="rId1"/>
    <sheet name="світло" sheetId="2" r:id="rId2"/>
    <sheet name="Лист3" sheetId="3" r:id="rId3"/>
  </sheets>
  <definedNames>
    <definedName name="_xlnm.Print_Area" localSheetId="0">'загальне'!$A$1:$U$28</definedName>
  </definedNames>
  <calcPr fullCalcOnLoad="1"/>
</workbook>
</file>

<file path=xl/sharedStrings.xml><?xml version="1.0" encoding="utf-8"?>
<sst xmlns="http://schemas.openxmlformats.org/spreadsheetml/2006/main" count="63" uniqueCount="58">
  <si>
    <t>Бортниківський нвк</t>
  </si>
  <si>
    <t>Всього касові</t>
  </si>
  <si>
    <t>світло</t>
  </si>
  <si>
    <t>котельня гімназія</t>
  </si>
  <si>
    <t>Бортники майстерня</t>
  </si>
  <si>
    <t>столова</t>
  </si>
  <si>
    <t>братишів корпус</t>
  </si>
  <si>
    <t>поч</t>
  </si>
  <si>
    <t>кін</t>
  </si>
  <si>
    <t>різ</t>
  </si>
  <si>
    <t>ціна</t>
  </si>
  <si>
    <t>%</t>
  </si>
  <si>
    <t>сума</t>
  </si>
  <si>
    <t>насосна</t>
  </si>
  <si>
    <t>контрольна сума</t>
  </si>
  <si>
    <t>газ</t>
  </si>
  <si>
    <t xml:space="preserve">сума </t>
  </si>
  <si>
    <t>І+ІІ ст.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</si>
  <si>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</si>
  <si>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</si>
  <si>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</si>
  <si>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</si>
  <si>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(дрова, брикети)</t>
  </si>
  <si>
    <t>Продукти харчування</t>
  </si>
  <si>
    <t>Предмети, матеріали, обладнання та інвентар</t>
  </si>
  <si>
    <t>Заробітна плата</t>
  </si>
  <si>
    <t>Нарахування на оплату праці</t>
  </si>
  <si>
    <t>Оплата послуг (крім комунальних)</t>
  </si>
  <si>
    <t>Видатки на відрядження</t>
  </si>
  <si>
    <t>Бензин, дизельне паливо</t>
  </si>
  <si>
    <t xml:space="preserve">Тлумацька зош </t>
  </si>
  <si>
    <t>Тлумацька гімназія</t>
  </si>
  <si>
    <t>Королівська зош</t>
  </si>
  <si>
    <t>Братишівська нвк</t>
  </si>
  <si>
    <t>Вікнянський нвк</t>
  </si>
  <si>
    <t>Гринівецька зош</t>
  </si>
  <si>
    <t>Колінцівська нвк</t>
  </si>
  <si>
    <t>Надорожнянський нвк</t>
  </si>
  <si>
    <t>Остринська зош</t>
  </si>
  <si>
    <t>Прибилівська нвк</t>
  </si>
  <si>
    <t>Пужниківська нвк</t>
  </si>
  <si>
    <t>Капітальний ремонт</t>
  </si>
  <si>
    <t>основні засоби (НУШ)</t>
  </si>
  <si>
    <t>151551.0</t>
  </si>
  <si>
    <t>147551.0</t>
  </si>
  <si>
    <t>91200.0</t>
  </si>
  <si>
    <t>187605.0</t>
  </si>
  <si>
    <t>147601.0</t>
  </si>
  <si>
    <t>168201.0</t>
  </si>
  <si>
    <t>117601.0</t>
  </si>
  <si>
    <t>47451.0</t>
  </si>
  <si>
    <t>139701.0</t>
  </si>
  <si>
    <t>1611265.0</t>
  </si>
  <si>
    <t>305223.26</t>
  </si>
  <si>
    <t>30000.0</t>
  </si>
  <si>
    <t>24298.0</t>
  </si>
  <si>
    <t>83406.0</t>
  </si>
  <si>
    <t>РАЗОМ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</si>
</sst>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0.0000"/>
    <numFmt numFmtId="166" formatCode="0.0"/>
    <numFmt numFmtId="167" formatCode="&quot;Так&quot;;&quot;Так&quot;;&quot;Ні&quot;"/>
    <numFmt numFmtId="168" formatCode="&quot;Істина&quot;;&quot;Істина&quot;;&quot;Хибність&quot;"/>
    <numFmt numFmtId="169" formatCode="&quot;Увімк&quot;;&quot;Увімк&quot;;&quot;Вимк&quot;"/>
    <numFmt numFmtId="170" formatCode="[$€-2]\ ###,000_);[Red]\([$€-2]\ ###,000\)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SheetLayoutView="100" zoomScalePageLayoutView="0" workbookViewId="0" topLeftCell="A1">
      <selection activeCell="R22" sqref="R22"/>
    </sheetView>
  </sheetViews>
  <sheetFormatPr defaultColWidth="9.140625" defaultRowHeight="15"/>
  <cols>
    <col min="1" max="1" width="20.28125" style="0" customWidth="1"/>
    <col min="2" max="2" width="12.00390625" style="0" customWidth="1"/>
    <col min="3" max="3" width="10.421875" style="0" customWidth="1"/>
    <col min="4" max="4" width="13.00390625" style="0" customWidth="1"/>
    <col min="5" max="5" width="11.7109375" style="0" customWidth="1"/>
    <col min="6" max="6" width="9.28125" style="0" bestFit="1" customWidth="1"/>
    <col min="7" max="7" width="11.140625" style="0" customWidth="1"/>
    <col min="8" max="8" width="12.00390625" style="0" customWidth="1"/>
    <col min="9" max="9" width="10.57421875" style="0" customWidth="1"/>
    <col min="10" max="10" width="14.7109375" style="0" customWidth="1"/>
    <col min="11" max="11" width="12.140625" style="0" customWidth="1"/>
    <col min="12" max="12" width="13.140625" style="0" customWidth="1"/>
    <col min="13" max="13" width="12.7109375" style="0" customWidth="1"/>
    <col min="14" max="14" width="9.28125" style="0" customWidth="1"/>
    <col min="15" max="15" width="14.00390625" style="0" customWidth="1"/>
    <col min="17" max="17" width="11.140625" style="0" bestFit="1" customWidth="1"/>
    <col min="18" max="18" width="11.57421875" style="0" customWidth="1"/>
    <col min="20" max="20" width="4.8515625" style="0" customWidth="1"/>
    <col min="21" max="21" width="13.140625" style="0" customWidth="1"/>
  </cols>
  <sheetData>
    <row r="1" spans="2:19" ht="90">
      <c r="B1" s="8" t="s">
        <v>18</v>
      </c>
      <c r="C1" s="8" t="s">
        <v>19</v>
      </c>
      <c r="D1" s="8" t="s">
        <v>20</v>
      </c>
      <c r="E1" s="8" t="s">
        <v>21</v>
      </c>
      <c r="F1" s="8" t="s">
        <v>22</v>
      </c>
      <c r="G1" s="8" t="s">
        <v>23</v>
      </c>
      <c r="H1" s="10" t="s">
        <v>41</v>
      </c>
      <c r="I1" s="11" t="s">
        <v>42</v>
      </c>
      <c r="J1" s="9" t="s">
        <v>29</v>
      </c>
      <c r="K1" s="8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t="s">
        <v>1</v>
      </c>
      <c r="S1" t="s">
        <v>11</v>
      </c>
    </row>
    <row r="2" ht="15">
      <c r="R2" t="s">
        <v>17</v>
      </c>
    </row>
    <row r="3" spans="1:21" ht="15">
      <c r="A3" t="s">
        <v>30</v>
      </c>
      <c r="B3" s="3">
        <v>1381521.86</v>
      </c>
      <c r="C3">
        <v>153736.49</v>
      </c>
      <c r="D3">
        <v>54796.12</v>
      </c>
      <c r="E3" s="3">
        <v>0</v>
      </c>
      <c r="G3" s="5" t="s">
        <v>56</v>
      </c>
      <c r="H3" s="5"/>
      <c r="I3" t="s">
        <v>46</v>
      </c>
      <c r="J3" s="3">
        <v>56222.5</v>
      </c>
      <c r="K3" s="3">
        <v>82203.16</v>
      </c>
      <c r="L3" s="3">
        <v>9170740.8</v>
      </c>
      <c r="M3" s="4">
        <f>M16/100*24.3</f>
        <v>2115391.93866</v>
      </c>
      <c r="N3" s="3">
        <v>32439.6</v>
      </c>
      <c r="O3" s="4">
        <v>5471.86</v>
      </c>
      <c r="Q3">
        <f>SUM(B3:P3)</f>
        <v>13052524.32866</v>
      </c>
      <c r="R3" s="2">
        <f>L3+M3</f>
        <v>11286132.73866</v>
      </c>
      <c r="S3" s="2">
        <f>Q3/Q16*100</f>
        <v>25.10256109636434</v>
      </c>
      <c r="U3" s="2">
        <f>U16/100*S3</f>
        <v>11574704.204736289</v>
      </c>
    </row>
    <row r="4" spans="1:21" ht="15">
      <c r="A4" t="s">
        <v>31</v>
      </c>
      <c r="B4" s="3"/>
      <c r="C4">
        <v>51245.5</v>
      </c>
      <c r="D4">
        <v>71175.89</v>
      </c>
      <c r="E4" s="3">
        <v>808.93</v>
      </c>
      <c r="F4" s="3">
        <v>17275.69</v>
      </c>
      <c r="G4" s="3">
        <v>91418.69</v>
      </c>
      <c r="H4" s="3">
        <v>250925.26</v>
      </c>
      <c r="I4" s="3" t="s">
        <v>45</v>
      </c>
      <c r="J4" s="3"/>
      <c r="K4" s="3"/>
      <c r="L4" s="3">
        <v>4161307.67</v>
      </c>
      <c r="M4" s="4">
        <f>M16/100*11</f>
        <v>957584.8281999999</v>
      </c>
      <c r="N4">
        <v>676.41</v>
      </c>
      <c r="O4" s="4"/>
      <c r="Q4">
        <f aca="true" t="shared" si="0" ref="Q4:Q14">SUM(B4:P4)</f>
        <v>5602418.8682</v>
      </c>
      <c r="R4" s="2">
        <f aca="true" t="shared" si="1" ref="R4:R14">L4+M4</f>
        <v>5118892.498199999</v>
      </c>
      <c r="S4" s="2">
        <f>Q4/Q16*100</f>
        <v>10.774548921362001</v>
      </c>
      <c r="U4" s="2">
        <f>U16/100*S4</f>
        <v>4968107.286960769</v>
      </c>
    </row>
    <row r="5" spans="1:21" ht="15">
      <c r="A5" t="s">
        <v>0</v>
      </c>
      <c r="B5" s="3"/>
      <c r="D5">
        <v>36177.74</v>
      </c>
      <c r="E5" s="3">
        <v>158435.79</v>
      </c>
      <c r="F5" s="3"/>
      <c r="G5" s="3">
        <v>68742.92</v>
      </c>
      <c r="H5" s="3"/>
      <c r="I5" s="3" t="s">
        <v>44</v>
      </c>
      <c r="J5" s="3"/>
      <c r="K5" s="3"/>
      <c r="L5" s="3">
        <v>2944301.23</v>
      </c>
      <c r="M5" s="4">
        <f>M16/100*7.79</f>
        <v>678144.164698</v>
      </c>
      <c r="N5">
        <v>181.41</v>
      </c>
      <c r="O5" s="4">
        <v>495.1</v>
      </c>
      <c r="Q5">
        <f t="shared" si="0"/>
        <v>3886478.3546980005</v>
      </c>
      <c r="R5" s="2">
        <f t="shared" si="1"/>
        <v>3622445.394698</v>
      </c>
      <c r="S5" s="2">
        <f>Q5/Q16*100</f>
        <v>7.474459184441903</v>
      </c>
      <c r="U5" s="2">
        <f>U16/100*S5</f>
        <v>3446447.3094269084</v>
      </c>
    </row>
    <row r="6" spans="1:21" ht="15">
      <c r="A6" t="s">
        <v>32</v>
      </c>
      <c r="B6" s="3"/>
      <c r="D6">
        <v>22184.69</v>
      </c>
      <c r="E6" s="3">
        <v>234475.72</v>
      </c>
      <c r="F6" s="3"/>
      <c r="G6" s="3">
        <v>72311.42</v>
      </c>
      <c r="H6" s="3"/>
      <c r="I6" s="3" t="s">
        <v>43</v>
      </c>
      <c r="J6" s="3"/>
      <c r="K6" s="3"/>
      <c r="L6" s="3">
        <v>3072989.34</v>
      </c>
      <c r="M6" s="4">
        <f>M16/100*8.12</f>
        <v>706871.7095439999</v>
      </c>
      <c r="N6">
        <v>3276.92</v>
      </c>
      <c r="O6" s="4">
        <v>601.2</v>
      </c>
      <c r="Q6">
        <f t="shared" si="0"/>
        <v>4112710.999544</v>
      </c>
      <c r="R6" s="2">
        <f t="shared" si="1"/>
        <v>3779861.0495439996</v>
      </c>
      <c r="S6" s="2">
        <f>Q6/Q16*100</f>
        <v>7.90954887638518</v>
      </c>
      <c r="U6" s="2">
        <f>U16/100*S6</f>
        <v>3647065.6633646125</v>
      </c>
    </row>
    <row r="7" spans="1:21" ht="15">
      <c r="A7" t="s">
        <v>33</v>
      </c>
      <c r="B7" s="3"/>
      <c r="D7">
        <v>47263.1</v>
      </c>
      <c r="E7" s="3">
        <v>346.68</v>
      </c>
      <c r="F7" s="3">
        <v>75495.41</v>
      </c>
      <c r="G7" s="3">
        <v>77345.57</v>
      </c>
      <c r="H7" s="3"/>
      <c r="I7" s="3" t="s">
        <v>48</v>
      </c>
      <c r="J7" s="3">
        <v>24840</v>
      </c>
      <c r="K7" s="3"/>
      <c r="L7" s="3">
        <v>2139004.49</v>
      </c>
      <c r="M7" s="4">
        <f>M16/100*5.65</f>
        <v>491850.38902999996</v>
      </c>
      <c r="N7">
        <v>2156.41</v>
      </c>
      <c r="O7" s="4">
        <v>601.2</v>
      </c>
      <c r="Q7">
        <f t="shared" si="0"/>
        <v>2858903.2490300005</v>
      </c>
      <c r="R7" s="2">
        <f t="shared" si="1"/>
        <v>2630854.8790300004</v>
      </c>
      <c r="S7" s="2">
        <f>Q7/Q16*100</f>
        <v>5.498230968226644</v>
      </c>
      <c r="U7" s="2">
        <f>U16/100*S7</f>
        <v>2535215.3058104254</v>
      </c>
    </row>
    <row r="8" spans="1:21" ht="15">
      <c r="A8" t="s">
        <v>34</v>
      </c>
      <c r="B8" s="3"/>
      <c r="D8">
        <v>46901.04</v>
      </c>
      <c r="E8" s="3">
        <v>122149.25</v>
      </c>
      <c r="F8" s="3"/>
      <c r="G8" s="3">
        <v>68564.54</v>
      </c>
      <c r="H8" s="3"/>
      <c r="I8" s="3" t="s">
        <v>47</v>
      </c>
      <c r="J8" s="3"/>
      <c r="K8" s="3"/>
      <c r="L8" s="3">
        <v>2091496.94</v>
      </c>
      <c r="M8" s="4">
        <f>M16/100*5.52</f>
        <v>480533.4774239999</v>
      </c>
      <c r="N8">
        <v>181.41</v>
      </c>
      <c r="O8" s="4">
        <v>601.2</v>
      </c>
      <c r="Q8">
        <f t="shared" si="0"/>
        <v>2810427.8574240003</v>
      </c>
      <c r="R8" s="2">
        <f t="shared" si="1"/>
        <v>2572030.417424</v>
      </c>
      <c r="S8" s="2">
        <f>Q8/Q16*100</f>
        <v>5.405003294497058</v>
      </c>
      <c r="U8" s="2">
        <f>U16/100*S8</f>
        <v>2492228.347508712</v>
      </c>
    </row>
    <row r="9" spans="1:21" ht="15">
      <c r="A9" t="s">
        <v>35</v>
      </c>
      <c r="B9" s="3"/>
      <c r="D9">
        <v>41161.74</v>
      </c>
      <c r="E9" s="3">
        <v>259899.41</v>
      </c>
      <c r="F9" s="3"/>
      <c r="G9" s="3">
        <v>46348.12</v>
      </c>
      <c r="H9" s="3"/>
      <c r="I9" s="3" t="s">
        <v>49</v>
      </c>
      <c r="J9" s="3"/>
      <c r="K9" s="3"/>
      <c r="L9" s="3">
        <v>2161948.84</v>
      </c>
      <c r="M9" s="4">
        <f>M16/100*5.71</f>
        <v>497073.5790019999</v>
      </c>
      <c r="N9">
        <v>181.41</v>
      </c>
      <c r="O9" s="4">
        <v>106.1</v>
      </c>
      <c r="Q9">
        <f t="shared" si="0"/>
        <v>3006719.199002</v>
      </c>
      <c r="R9" s="2">
        <f t="shared" si="1"/>
        <v>2659022.419002</v>
      </c>
      <c r="S9" s="2">
        <f>Q9/Q16*100</f>
        <v>5.78250999516106</v>
      </c>
      <c r="U9" s="2">
        <f>U16/100*S9</f>
        <v>2666295.383087986</v>
      </c>
    </row>
    <row r="10" spans="1:21" ht="15">
      <c r="A10" t="s">
        <v>36</v>
      </c>
      <c r="B10" s="3">
        <v>83639.2</v>
      </c>
      <c r="D10">
        <v>48032.34</v>
      </c>
      <c r="E10" s="3">
        <v>115.56</v>
      </c>
      <c r="F10" s="3"/>
      <c r="G10" s="3">
        <v>82311.22</v>
      </c>
      <c r="H10" s="3"/>
      <c r="I10" s="3" t="s">
        <v>50</v>
      </c>
      <c r="J10" s="3"/>
      <c r="K10" s="3"/>
      <c r="L10" s="3">
        <v>2481713.13</v>
      </c>
      <c r="M10" s="4">
        <f>M16/100*6.56</f>
        <v>571068.7702719999</v>
      </c>
      <c r="N10">
        <v>181.41</v>
      </c>
      <c r="O10" s="4">
        <v>601.2</v>
      </c>
      <c r="Q10">
        <f t="shared" si="0"/>
        <v>3267662.830272</v>
      </c>
      <c r="R10" s="2">
        <f t="shared" si="1"/>
        <v>3052781.9002719996</v>
      </c>
      <c r="S10" s="2">
        <f>Q10/Q16*100</f>
        <v>6.28435571340879</v>
      </c>
      <c r="U10" s="2">
        <f>U16/100*S10</f>
        <v>2897694.710145981</v>
      </c>
    </row>
    <row r="11" spans="1:21" ht="15">
      <c r="A11" t="s">
        <v>37</v>
      </c>
      <c r="B11" s="3">
        <v>617216.68</v>
      </c>
      <c r="D11">
        <v>33601.26</v>
      </c>
      <c r="E11" s="3">
        <v>115.56</v>
      </c>
      <c r="F11" s="3"/>
      <c r="G11" s="3">
        <v>64933.8</v>
      </c>
      <c r="H11" s="3" t="s">
        <v>55</v>
      </c>
      <c r="I11" s="3" t="s">
        <v>51</v>
      </c>
      <c r="J11" s="3"/>
      <c r="K11" s="3"/>
      <c r="L11" s="3">
        <v>2306805.17</v>
      </c>
      <c r="M11" s="4">
        <f>M16/100*6.09</f>
        <v>530153.7821579999</v>
      </c>
      <c r="N11">
        <v>24479.41</v>
      </c>
      <c r="O11" s="4">
        <v>495.1</v>
      </c>
      <c r="Q11">
        <f t="shared" si="0"/>
        <v>3577800.7621580004</v>
      </c>
      <c r="R11" s="2">
        <f t="shared" si="1"/>
        <v>2836958.952158</v>
      </c>
      <c r="S11" s="2">
        <f>Q11/Q16*100</f>
        <v>6.8808117082368545</v>
      </c>
      <c r="U11" s="2">
        <f>U16/100*S11</f>
        <v>3172718.508903967</v>
      </c>
    </row>
    <row r="12" spans="1:21" ht="15">
      <c r="A12" t="s">
        <v>38</v>
      </c>
      <c r="B12" s="3"/>
      <c r="D12">
        <v>35650.03</v>
      </c>
      <c r="E12" s="3"/>
      <c r="F12" s="3">
        <v>48179.45</v>
      </c>
      <c r="G12" s="3">
        <v>55332.05</v>
      </c>
      <c r="H12" s="3"/>
      <c r="I12" s="3" t="s">
        <v>49</v>
      </c>
      <c r="J12" s="3"/>
      <c r="K12" s="3"/>
      <c r="L12" s="3">
        <v>2635227.75</v>
      </c>
      <c r="M12" s="4">
        <f>M16/100*6.96</f>
        <v>605890.036752</v>
      </c>
      <c r="N12">
        <v>2121.41</v>
      </c>
      <c r="O12" s="4">
        <v>1096.3</v>
      </c>
      <c r="Q12">
        <f t="shared" si="0"/>
        <v>3383497.0267519997</v>
      </c>
      <c r="R12" s="2">
        <f t="shared" si="1"/>
        <v>3241117.786752</v>
      </c>
      <c r="S12" s="2">
        <f>Q12/Q16*100</f>
        <v>6.507127563586676</v>
      </c>
      <c r="U12" s="2">
        <f>U16/100*S12</f>
        <v>3000414.0406976473</v>
      </c>
    </row>
    <row r="13" spans="1:21" ht="15">
      <c r="A13" t="s">
        <v>39</v>
      </c>
      <c r="B13" s="3"/>
      <c r="D13">
        <v>34408.35</v>
      </c>
      <c r="E13" s="3">
        <v>184206.16</v>
      </c>
      <c r="F13" s="3">
        <v>77819.45</v>
      </c>
      <c r="G13" s="3">
        <v>75747.86</v>
      </c>
      <c r="H13" s="3"/>
      <c r="I13" s="3" t="s">
        <v>47</v>
      </c>
      <c r="J13" s="3"/>
      <c r="K13" s="3"/>
      <c r="L13" s="3">
        <v>2401651.45</v>
      </c>
      <c r="M13" s="4">
        <f>M16/100*6.34</f>
        <v>551917.0737079999</v>
      </c>
      <c r="N13">
        <v>181.41</v>
      </c>
      <c r="O13" s="4">
        <v>1035.64</v>
      </c>
      <c r="Q13">
        <f t="shared" si="0"/>
        <v>3326967.3937080004</v>
      </c>
      <c r="R13" s="2">
        <f t="shared" si="1"/>
        <v>2953568.523708</v>
      </c>
      <c r="S13" s="2">
        <f>Q13/Q16*100</f>
        <v>6.398410005855242</v>
      </c>
      <c r="U13" s="2">
        <f>U16/100*S13</f>
        <v>2950284.7503924863</v>
      </c>
    </row>
    <row r="14" spans="1:21" ht="15">
      <c r="A14" t="s">
        <v>40</v>
      </c>
      <c r="B14" s="3"/>
      <c r="D14">
        <v>63729.26</v>
      </c>
      <c r="E14" s="3">
        <v>195069.06</v>
      </c>
      <c r="F14" s="3"/>
      <c r="G14" s="3">
        <v>44407.27</v>
      </c>
      <c r="H14" s="3" t="s">
        <v>54</v>
      </c>
      <c r="I14" s="3" t="s">
        <v>47</v>
      </c>
      <c r="J14" s="3"/>
      <c r="K14" s="3"/>
      <c r="L14" s="3">
        <v>2254858.08</v>
      </c>
      <c r="M14" s="4">
        <f>M16/100*5.96</f>
        <v>518836.87055199995</v>
      </c>
      <c r="N14">
        <v>33276.92</v>
      </c>
      <c r="O14" s="4">
        <v>495.1</v>
      </c>
      <c r="Q14">
        <f t="shared" si="0"/>
        <v>3110672.560552</v>
      </c>
      <c r="R14" s="2">
        <f t="shared" si="1"/>
        <v>2773694.950552</v>
      </c>
      <c r="S14" s="2">
        <f>Q14/Q16*100</f>
        <v>5.982432672474256</v>
      </c>
      <c r="U14" s="2">
        <f>U16/100*S14</f>
        <v>2758479.038964212</v>
      </c>
    </row>
    <row r="15" spans="6:21" ht="15">
      <c r="F15" s="3"/>
      <c r="G15" s="6"/>
      <c r="H15" s="6"/>
      <c r="J15" s="3"/>
      <c r="K15" s="3"/>
      <c r="L15" s="3"/>
      <c r="M15" s="4"/>
      <c r="O15" s="2"/>
      <c r="U15" s="2">
        <f>SUM(U3:U14)</f>
        <v>46109654.55</v>
      </c>
    </row>
    <row r="16" spans="1:21" ht="15">
      <c r="A16" t="s">
        <v>57</v>
      </c>
      <c r="B16" s="3">
        <v>2082377.74</v>
      </c>
      <c r="C16" s="7">
        <v>204981.99</v>
      </c>
      <c r="D16" s="5">
        <v>535081.56</v>
      </c>
      <c r="E16" s="3">
        <v>1155622.12</v>
      </c>
      <c r="F16" s="3">
        <v>218770</v>
      </c>
      <c r="G16" s="3">
        <f>SUM(G3:G15)</f>
        <v>747463.4600000001</v>
      </c>
      <c r="H16" s="3" t="s">
        <v>53</v>
      </c>
      <c r="I16" t="s">
        <v>52</v>
      </c>
      <c r="J16">
        <v>81062.5</v>
      </c>
      <c r="K16" s="3">
        <v>82203.16</v>
      </c>
      <c r="L16" s="3">
        <f>SUM(L3:L15)</f>
        <v>37822044.89</v>
      </c>
      <c r="M16" s="4">
        <v>8705316.62</v>
      </c>
      <c r="N16" s="5">
        <v>99334.13</v>
      </c>
      <c r="O16" s="4">
        <v>11600</v>
      </c>
      <c r="Q16">
        <f>SUM(Q3:Q15)</f>
        <v>51996783.43</v>
      </c>
      <c r="R16" s="2">
        <f>SUM(R3:R15)</f>
        <v>46527361.51</v>
      </c>
      <c r="S16" s="2">
        <f>SUM(S3:S15)</f>
        <v>100</v>
      </c>
      <c r="U16">
        <v>46109654.55</v>
      </c>
    </row>
    <row r="25" ht="15">
      <c r="M25" s="2"/>
    </row>
  </sheetData>
  <sheetProtection/>
  <printOptions/>
  <pageMargins left="0.7" right="0.7" top="0.75" bottom="0.75" header="0.3" footer="0.3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37"/>
  <sheetViews>
    <sheetView zoomScalePageLayoutView="0" workbookViewId="0" topLeftCell="A10">
      <selection activeCell="A10" sqref="A10:M41"/>
    </sheetView>
  </sheetViews>
  <sheetFormatPr defaultColWidth="9.140625" defaultRowHeight="15"/>
  <cols>
    <col min="9" max="9" width="11.00390625" style="0" customWidth="1"/>
    <col min="11" max="11" width="11.140625" style="0" customWidth="1"/>
    <col min="13" max="13" width="10.421875" style="0" customWidth="1"/>
    <col min="14" max="14" width="10.57421875" style="0" customWidth="1"/>
  </cols>
  <sheetData>
    <row r="3" spans="1:18" ht="15">
      <c r="A3" t="s">
        <v>2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L3" t="s">
        <v>14</v>
      </c>
      <c r="N3">
        <v>535081.56</v>
      </c>
      <c r="P3" t="s">
        <v>15</v>
      </c>
      <c r="Q3" t="s">
        <v>11</v>
      </c>
      <c r="R3" t="s">
        <v>16</v>
      </c>
    </row>
    <row r="5" spans="1:13" ht="15">
      <c r="A5" s="3" t="s">
        <v>3</v>
      </c>
      <c r="B5" s="3"/>
      <c r="D5" s="3">
        <v>28332</v>
      </c>
      <c r="E5" s="3">
        <v>31626</v>
      </c>
      <c r="F5" s="3">
        <f>E5-D5</f>
        <v>3294</v>
      </c>
      <c r="H5" s="2" t="e">
        <f>F5/F37*100</f>
        <v>#DIV/0!</v>
      </c>
      <c r="I5" s="2" t="e">
        <f>I37/100*H5</f>
        <v>#DIV/0!</v>
      </c>
      <c r="K5" s="2" t="e">
        <f aca="true" t="shared" si="0" ref="K5:K36">I5+J5</f>
        <v>#DIV/0!</v>
      </c>
      <c r="M5" s="4" t="e">
        <f>K5+K32+K33</f>
        <v>#DIV/0!</v>
      </c>
    </row>
    <row r="6" spans="1:13" ht="15">
      <c r="A6" s="3" t="s">
        <v>4</v>
      </c>
      <c r="D6">
        <v>1723</v>
      </c>
      <c r="E6">
        <v>4826</v>
      </c>
      <c r="F6">
        <f aca="true" t="shared" si="1" ref="F6:F36">E6-D6</f>
        <v>3103</v>
      </c>
      <c r="H6" s="2" t="e">
        <f>F6/F37*100</f>
        <v>#DIV/0!</v>
      </c>
      <c r="I6" s="2" t="e">
        <f>I37/100*H6</f>
        <v>#DIV/0!</v>
      </c>
      <c r="K6" s="2" t="e">
        <f t="shared" si="0"/>
        <v>#DIV/0!</v>
      </c>
      <c r="M6" s="4" t="e">
        <f>K6+K7</f>
        <v>#DIV/0!</v>
      </c>
    </row>
    <row r="7" spans="2:11" ht="15">
      <c r="B7" t="s">
        <v>5</v>
      </c>
      <c r="D7">
        <v>52288</v>
      </c>
      <c r="E7">
        <v>59674</v>
      </c>
      <c r="F7">
        <f t="shared" si="1"/>
        <v>7386</v>
      </c>
      <c r="H7" s="2" t="e">
        <f>F7/F37*100</f>
        <v>#DIV/0!</v>
      </c>
      <c r="I7" s="2" t="e">
        <f>I37/100*H7</f>
        <v>#DIV/0!</v>
      </c>
      <c r="K7" s="2" t="e">
        <f t="shared" si="0"/>
        <v>#DIV/0!</v>
      </c>
    </row>
    <row r="8" spans="1:13" ht="15">
      <c r="A8" s="3" t="s">
        <v>6</v>
      </c>
      <c r="D8">
        <v>13306</v>
      </c>
      <c r="E8">
        <v>25928</v>
      </c>
      <c r="F8">
        <f t="shared" si="1"/>
        <v>12622</v>
      </c>
      <c r="H8" s="2" t="e">
        <f>F8/F37*100</f>
        <v>#DIV/0!</v>
      </c>
      <c r="I8" s="2" t="e">
        <f>I37/100*H8</f>
        <v>#DIV/0!</v>
      </c>
      <c r="K8" s="2" t="e">
        <f t="shared" si="0"/>
        <v>#DIV/0!</v>
      </c>
      <c r="M8" s="4" t="e">
        <f>K8+K9</f>
        <v>#DIV/0!</v>
      </c>
    </row>
    <row r="9" spans="2:11" ht="15">
      <c r="B9" t="s">
        <v>13</v>
      </c>
      <c r="D9">
        <v>2999</v>
      </c>
      <c r="E9">
        <v>4080</v>
      </c>
      <c r="F9">
        <f t="shared" si="1"/>
        <v>1081</v>
      </c>
      <c r="H9" s="2" t="e">
        <f>F9/F37*100</f>
        <v>#DIV/0!</v>
      </c>
      <c r="I9" s="2" t="e">
        <f>I37/100*H9</f>
        <v>#DIV/0!</v>
      </c>
      <c r="K9" s="2" t="e">
        <f t="shared" si="0"/>
        <v>#DIV/0!</v>
      </c>
    </row>
    <row r="10" spans="1:13" ht="15">
      <c r="A10" s="3"/>
      <c r="H10" s="2"/>
      <c r="I10" s="2"/>
      <c r="K10" s="2"/>
      <c r="M10" s="4"/>
    </row>
    <row r="11" spans="1:13" ht="15">
      <c r="A11" s="3"/>
      <c r="H11" s="2"/>
      <c r="I11" s="2"/>
      <c r="K11" s="2"/>
      <c r="M11" s="4"/>
    </row>
    <row r="12" spans="8:11" ht="15">
      <c r="H12" s="2"/>
      <c r="I12" s="2"/>
      <c r="K12" s="2"/>
    </row>
    <row r="13" spans="1:13" ht="15">
      <c r="A13" s="3"/>
      <c r="H13" s="2"/>
      <c r="I13" s="2"/>
      <c r="K13" s="2"/>
      <c r="M13" s="4"/>
    </row>
    <row r="14" spans="8:11" ht="15">
      <c r="H14" s="2"/>
      <c r="I14" s="2"/>
      <c r="K14" s="2"/>
    </row>
    <row r="15" spans="8:11" ht="15">
      <c r="H15" s="2"/>
      <c r="I15" s="2"/>
      <c r="K15" s="2"/>
    </row>
    <row r="16" spans="1:13" ht="15">
      <c r="A16" s="3"/>
      <c r="H16" s="2"/>
      <c r="I16" s="2"/>
      <c r="K16" s="2"/>
      <c r="M16" s="4"/>
    </row>
    <row r="17" spans="8:13" ht="15">
      <c r="H17" s="2"/>
      <c r="I17" s="2"/>
      <c r="K17" s="2"/>
      <c r="M17" s="3"/>
    </row>
    <row r="18" spans="1:13" ht="15">
      <c r="A18" s="3"/>
      <c r="H18" s="2"/>
      <c r="I18" s="2"/>
      <c r="K18" s="2"/>
      <c r="M18" s="4"/>
    </row>
    <row r="19" spans="1:13" ht="15">
      <c r="A19" s="3"/>
      <c r="H19" s="2"/>
      <c r="I19" s="2"/>
      <c r="K19" s="2"/>
      <c r="M19" s="4"/>
    </row>
    <row r="20" spans="1:13" ht="15">
      <c r="A20" s="3"/>
      <c r="H20" s="2"/>
      <c r="I20" s="2"/>
      <c r="K20" s="2"/>
      <c r="M20" s="4"/>
    </row>
    <row r="21" spans="8:13" ht="15">
      <c r="H21" s="2"/>
      <c r="I21" s="2"/>
      <c r="K21" s="2"/>
      <c r="M21" s="3"/>
    </row>
    <row r="22" spans="8:13" ht="15">
      <c r="H22" s="2"/>
      <c r="I22" s="2"/>
      <c r="K22" s="2"/>
      <c r="M22" s="3"/>
    </row>
    <row r="23" spans="1:13" ht="15">
      <c r="A23" s="3"/>
      <c r="H23" s="2"/>
      <c r="I23" s="2"/>
      <c r="K23" s="2"/>
      <c r="M23" s="4"/>
    </row>
    <row r="24" spans="1:13" ht="15">
      <c r="A24" s="3"/>
      <c r="H24" s="2"/>
      <c r="I24" s="2"/>
      <c r="K24" s="2"/>
      <c r="M24" s="4"/>
    </row>
    <row r="25" spans="8:13" ht="15">
      <c r="H25" s="2"/>
      <c r="I25" s="2"/>
      <c r="K25" s="2"/>
      <c r="M25" s="3"/>
    </row>
    <row r="26" spans="8:13" ht="15">
      <c r="H26" s="2"/>
      <c r="I26" s="2"/>
      <c r="K26" s="2"/>
      <c r="M26" s="3"/>
    </row>
    <row r="27" spans="8:13" ht="15">
      <c r="H27" s="2"/>
      <c r="I27" s="2"/>
      <c r="K27" s="2"/>
      <c r="M27" s="3"/>
    </row>
    <row r="28" spans="8:13" ht="15">
      <c r="H28" s="2"/>
      <c r="I28" s="2"/>
      <c r="K28" s="2"/>
      <c r="M28" s="3"/>
    </row>
    <row r="29" spans="8:13" ht="15">
      <c r="H29" s="2"/>
      <c r="I29" s="2"/>
      <c r="K29" s="2"/>
      <c r="M29" s="3"/>
    </row>
    <row r="30" spans="1:13" ht="15">
      <c r="A30" s="3"/>
      <c r="H30" s="2"/>
      <c r="I30" s="2"/>
      <c r="K30" s="2"/>
      <c r="M30" s="4"/>
    </row>
    <row r="31" spans="8:11" ht="15">
      <c r="H31" s="2"/>
      <c r="I31" s="2"/>
      <c r="K31" s="2"/>
    </row>
    <row r="32" spans="1:11" ht="15">
      <c r="A32" s="3"/>
      <c r="D32" s="3"/>
      <c r="E32" s="3"/>
      <c r="F32" s="3"/>
      <c r="H32" s="2"/>
      <c r="I32" s="2"/>
      <c r="K32" s="2"/>
    </row>
    <row r="33" spans="1:11" ht="15">
      <c r="A33" s="3"/>
      <c r="B33" s="3"/>
      <c r="D33" s="3"/>
      <c r="E33" s="5"/>
      <c r="F33" s="3"/>
      <c r="H33" s="2"/>
      <c r="I33" s="2"/>
      <c r="K33" s="2"/>
    </row>
    <row r="34" spans="1:13" ht="15">
      <c r="A34" s="3"/>
      <c r="B34" s="3"/>
      <c r="C34" s="3"/>
      <c r="H34" s="2"/>
      <c r="I34" s="2"/>
      <c r="K34" s="2"/>
      <c r="M34" s="4"/>
    </row>
    <row r="35" spans="1:11" ht="15">
      <c r="A35" s="3"/>
      <c r="B35" s="3"/>
      <c r="C35" s="3"/>
      <c r="H35" s="2"/>
      <c r="I35" s="2"/>
      <c r="K35" s="2"/>
    </row>
    <row r="36" spans="1:11" ht="15">
      <c r="A36" s="3"/>
      <c r="B36" s="3"/>
      <c r="C36" s="3"/>
      <c r="H36" s="2"/>
      <c r="I36" s="2"/>
      <c r="K36" s="2"/>
    </row>
    <row r="37" spans="8:13" ht="15">
      <c r="H37" s="1"/>
      <c r="K37" s="2"/>
      <c r="M37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2019-03-14T08:23:54Z</cp:lastPrinted>
  <dcterms:created xsi:type="dcterms:W3CDTF">2006-09-16T00:00:00Z</dcterms:created>
  <dcterms:modified xsi:type="dcterms:W3CDTF">2019-03-14T14:20:33Z</dcterms:modified>
  <cp:category/>
  <cp:version/>
  <cp:contentType/>
  <cp:contentStatus/>
</cp:coreProperties>
</file>